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02 PROJEKTY\2024\ZAMECEK ALTAN\DOKUMENTACE\"/>
    </mc:Choice>
  </mc:AlternateContent>
  <xr:revisionPtr revIDLastSave="0" documentId="13_ncr:1_{C05F0F37-16C6-433B-8D7C-197958696BE9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List1" sheetId="1" r:id="rId1"/>
    <sheet name="List2" sheetId="2" r:id="rId2"/>
  </sheets>
  <definedNames>
    <definedName name="_xlnm.Print_Area" localSheetId="0">List1!$A$1:$R$87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F70" i="1"/>
  <c r="F67" i="1"/>
  <c r="F66" i="1"/>
  <c r="F65" i="1"/>
  <c r="F18" i="1"/>
  <c r="F17" i="1"/>
  <c r="F14" i="1"/>
  <c r="F15" i="1"/>
  <c r="F5" i="1"/>
  <c r="F16" i="1"/>
  <c r="F63" i="1"/>
  <c r="F38" i="1"/>
  <c r="F58" i="1"/>
  <c r="F59" i="1"/>
  <c r="F60" i="1"/>
  <c r="D59" i="1"/>
  <c r="F53" i="1"/>
  <c r="F54" i="1"/>
  <c r="F49" i="1"/>
  <c r="F48" i="1"/>
  <c r="F42" i="1"/>
  <c r="F41" i="1"/>
  <c r="F40" i="1"/>
  <c r="F35" i="1"/>
  <c r="F34" i="1"/>
  <c r="F30" i="1"/>
  <c r="D26" i="1"/>
  <c r="F25" i="1"/>
  <c r="C13" i="1"/>
  <c r="F13" i="1" s="1"/>
  <c r="F8" i="1"/>
  <c r="F3" i="1"/>
  <c r="F21" i="1" s="1"/>
  <c r="F4" i="1"/>
  <c r="F6" i="1"/>
  <c r="F7" i="1"/>
  <c r="F9" i="1"/>
  <c r="F10" i="1"/>
  <c r="F11" i="1"/>
  <c r="F12" i="1"/>
</calcChain>
</file>

<file path=xl/sharedStrings.xml><?xml version="1.0" encoding="utf-8"?>
<sst xmlns="http://schemas.openxmlformats.org/spreadsheetml/2006/main" count="126" uniqueCount="89">
  <si>
    <t xml:space="preserve">MNOŽSTVÍ </t>
  </si>
  <si>
    <t>HMOTNOST</t>
  </si>
  <si>
    <t>CELKEM</t>
  </si>
  <si>
    <t>300X300X10</t>
  </si>
  <si>
    <t>KOTEVNÍ PLOTNA P10</t>
  </si>
  <si>
    <t>RÁM 100X200X5</t>
  </si>
  <si>
    <t>100X200X5</t>
  </si>
  <si>
    <t>ROZMĚR / DÉLKA</t>
  </si>
  <si>
    <t>SLOUPEK 100X100X5</t>
  </si>
  <si>
    <t xml:space="preserve">140X90X5 </t>
  </si>
  <si>
    <t>STŘEDOVÁ VÝZTUHA 100X100X5</t>
  </si>
  <si>
    <t>STŘEDOVÁ VÝZTUHA 50X80X5</t>
  </si>
  <si>
    <t>RÁM 100X200X5 S UZAVŘENÍM OBOUSTRANNÝM*)</t>
  </si>
  <si>
    <t>*)UZAVŘENÍ 100X200X5</t>
  </si>
  <si>
    <t>PRVEK ŽÁROVĚ ZINKOVANÁ OCEL S235</t>
  </si>
  <si>
    <t>KOTEVNÍ PLOTNA P5 PRO ZAVĚTROVANÁ TVAROVANÁ</t>
  </si>
  <si>
    <t>PRVEK HLÍNÍKOVÉ PROFILY BEZ POVRCHOVÉ ÚPRAVY</t>
  </si>
  <si>
    <t>L PROFIL 50X100X5</t>
  </si>
  <si>
    <t>PŘEPOČET NA POČET 6M KUSŮ</t>
  </si>
  <si>
    <t>LAMELA 100X24,5X1,2 ()</t>
  </si>
  <si>
    <t>PRVEK DŘEVĚNÝCH AKÁTOVÝCH PROFILŮ</t>
  </si>
  <si>
    <t>TERASOVÉ PRKNO 110X25X3000</t>
  </si>
  <si>
    <t>PŘEPOČET NA POČET 3M KUSŮ</t>
  </si>
  <si>
    <t>PODKLADNÍ PROFIL TERAS.PRKNA 40X50X3000</t>
  </si>
  <si>
    <t>VERTIKÁLNÍ OBKLAD 40X50X3000</t>
  </si>
  <si>
    <t>KUSŮ DÉLKY 3M</t>
  </si>
  <si>
    <t>OZN.</t>
  </si>
  <si>
    <t>P1</t>
  </si>
  <si>
    <t>R0</t>
  </si>
  <si>
    <t>R1</t>
  </si>
  <si>
    <t>S1</t>
  </si>
  <si>
    <t>P2</t>
  </si>
  <si>
    <t>R3</t>
  </si>
  <si>
    <t>R4</t>
  </si>
  <si>
    <t>R5</t>
  </si>
  <si>
    <t>C1</t>
  </si>
  <si>
    <t>90X190X5</t>
  </si>
  <si>
    <t>C2</t>
  </si>
  <si>
    <t>ČEP 40X70X5 BEZ UZAVŘENÍ</t>
  </si>
  <si>
    <t>C3</t>
  </si>
  <si>
    <t>ČEP 90X190X5 S UZAVŘENÍM JEDNOSTRANNÝM*))</t>
  </si>
  <si>
    <t>*))UZAVŘENÍ 90X190X5</t>
  </si>
  <si>
    <t>ČEP 90X90X5 S UZAVŘENÍM JEDNOSTRANNÝM*)))</t>
  </si>
  <si>
    <t>*))UZAVŘENÍ 90X90X5</t>
  </si>
  <si>
    <t>90X90X5</t>
  </si>
  <si>
    <t>60X60</t>
  </si>
  <si>
    <t>GUMOVÁ PODLOŽKA POD DŘ.TRÁMEK A JACKL 5MM TL.</t>
  </si>
  <si>
    <t>ROZMĚR / DÉLKA MM</t>
  </si>
  <si>
    <t>MNOŽSTVÍ KS</t>
  </si>
  <si>
    <t>HMOTNOST KG</t>
  </si>
  <si>
    <t>CELKEM KS/KG</t>
  </si>
  <si>
    <t>TERASOVÉ PRKNO 110X25X3000 CELKEM</t>
  </si>
  <si>
    <t>PODKLADNÍ PROFIL TERAS.PRKNA 40X50X3000 CELKEM</t>
  </si>
  <si>
    <t>VERTIKÁLNÍ OBKLAD 40X50X3000 CELKEM</t>
  </si>
  <si>
    <t>KUSŮ 60X60MM</t>
  </si>
  <si>
    <t>KUSŮ DÉLKY 6M</t>
  </si>
  <si>
    <t>KG OCELOVÝCH PRVKŮ</t>
  </si>
  <si>
    <t>K1</t>
  </si>
  <si>
    <t>KULATINA 16MM NAVAŽENO S ODSTUPEM 20MM OD RÁMU</t>
  </si>
  <si>
    <t>R2</t>
  </si>
  <si>
    <t>RAM PODESTY 100X200X5</t>
  </si>
  <si>
    <t>RAM PODESTY 100X200X5  S UZAVŘENÍM OBOUSTRANNÝM*)</t>
  </si>
  <si>
    <t>PRVKY TRELÁŽE</t>
  </si>
  <si>
    <t>KOTVA A14/M8-003 MATERIÁL: NEREZ AISI 316, POVRCHOVÁ ÚPRAVA: BRUS
49KS</t>
  </si>
  <si>
    <t>ZASLEPKA LANKA A19/003
25KS</t>
  </si>
  <si>
    <t>LANKO-NEREZ- EXTERIER
MATERIÁL: NEREZ AISI 316
POVRCHOVÁ ÚPRAVA: NATURAL
PRŮMĚR LANKA: 3 MM, D: 3
CELKEM 14*3,2=45BM</t>
  </si>
  <si>
    <t>METRŮ</t>
  </si>
  <si>
    <t>KUSŮ</t>
  </si>
  <si>
    <t>VERTIKÁLNÍ VÝZTUHA OBKLADU 40X95X3000</t>
  </si>
  <si>
    <t>VERTIKÁLNÍ VÝZTUHA OBKLADU 40X95X3000 CELKEM</t>
  </si>
  <si>
    <t>KUSŮ KOMPLET**)</t>
  </si>
  <si>
    <t>KUSŮ DÉLKY 3M **)</t>
  </si>
  <si>
    <t>SESTAVA DVOU LAVIČEK NA GABION (PRKNA+HRANOLY)</t>
  </si>
  <si>
    <t>CHEMICKÁ KOTVA DO BETONU PRO KOTVENÍ NR KOTVY A14</t>
  </si>
  <si>
    <t>L</t>
  </si>
  <si>
    <t>50X100X6X2000</t>
  </si>
  <si>
    <t>PROFIL L 50X150X6 NAVAŘENO NA R4</t>
  </si>
  <si>
    <t>https://www.kovoinox.cz/p/profil-na-vypln-100x24-5x6000mm-material-en-aw-6060-t66-prirodny-hlinik-bez-povrchovej-upravy-cena-za-kus</t>
  </si>
  <si>
    <t>https://www.artisan.cz/terasova-prkna-25x110x3000-akat-povrch-hladky-kvalita-ab</t>
  </si>
  <si>
    <t>https://www.artisan.cz/podkladove-drevene-hranoly-40x50x3000-akat-kvalita-ab</t>
  </si>
  <si>
    <t>https://www.artisan.cz/podkladove-drevene-hranoly-cink-40x95x3000-akat-kvalita-ab</t>
  </si>
  <si>
    <t>STANDARD ODKAZEM NA VÝROBEK - V EXCEL A PDF VERZI S FUNKČNÍM LINKEM</t>
  </si>
  <si>
    <t>https://umakov.cz/lanko-nerez-exterier-5fb0568529f6f4001b840c57</t>
  </si>
  <si>
    <t>https://umakov.cz/zaslepka-lanka-6414ffea7b33b7001cd5d87b</t>
  </si>
  <si>
    <t>https://umakov.cz/lanko-uchytka-lanka-spanovak-6414fffc67ca5b001c34049c</t>
  </si>
  <si>
    <t>https://umakov.cz/sroubek-kombinov-nerez-aisi-304-m-8-x-100-6449bbf02b0dea001b66cf98</t>
  </si>
  <si>
    <t>https://umakov.cz/matice-nerez-aisi-304-m-8-mm-5fb0566129f6f4001b840b61</t>
  </si>
  <si>
    <t>https://umakov.cz/podlozka-siroka-nerez-aisi-304-m-8-mm-649a27ca4a5824001d987c55</t>
  </si>
  <si>
    <t>VÝPIS PRVKŮ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</si>
</sst>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3" borderId="0" xfId="0" applyFill="1"/>
    <xf numFmtId="0" fontId="0" fillId="3" borderId="0" xfId="0" applyFill="1" applyAlignment="1">
      <alignment horizontal="right"/>
    </xf>
    <xf numFmtId="0" fontId="1" fillId="0" borderId="0" xfId="0" applyFont="1" applyAlignment="1">
      <alignment horizontal="right"/>
    </xf>
    <xf numFmtId="0" fontId="3" fillId="2" borderId="0" xfId="0" applyFont="1" applyFill="1"/>
    <xf numFmtId="0" fontId="3" fillId="0" borderId="0" xfId="0" applyFont="1"/>
    <xf numFmtId="0" fontId="3" fillId="3" borderId="0" xfId="0" applyFont="1" applyFill="1"/>
    <xf numFmtId="0" fontId="2" fillId="0" borderId="0" xfId="0" applyFont="1"/>
    <xf numFmtId="0" fontId="3" fillId="0" borderId="1" xfId="0" applyFont="1" applyBorder="1" applyAlignment="1">
      <alignment horizontal="right"/>
    </xf>
    <xf numFmtId="0" fontId="3" fillId="0" borderId="1" xfId="0" applyFont="1" applyBorder="1"/>
    <xf numFmtId="0" fontId="2" fillId="0" borderId="1" xfId="0" applyFont="1" applyBorder="1"/>
    <xf numFmtId="0" fontId="4" fillId="0" borderId="0" xfId="0" applyFont="1"/>
    <xf numFmtId="0" fontId="5" fillId="0" borderId="0" xfId="0" applyFont="1"/>
    <xf numFmtId="0" fontId="5" fillId="3" borderId="0" xfId="0" applyFont="1" applyFill="1"/>
    <xf numFmtId="0" fontId="5" fillId="0" borderId="0" xfId="0" applyFont="1" applyAlignment="1">
      <alignment wrapText="1"/>
    </xf>
    <xf numFmtId="0" fontId="0" fillId="2" borderId="0" xfId="0" applyFill="1"/>
    <xf numFmtId="0" fontId="6" fillId="0" borderId="0" xfId="1"/>
    <xf numFmtId="0" fontId="6" fillId="0" borderId="0" xfId="1" applyAlignment="1">
      <alignment wrapText="1"/>
    </xf>
    <xf numFmtId="0" fontId="6" fillId="0" borderId="0" xfId="1" applyAlignment="1">
      <alignment wrapText="1"/>
    </xf>
    <xf numFmtId="0" fontId="0" fillId="0" borderId="0" xfId="0" applyAlignment="1">
      <alignment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umakov.cz/lanko-uchytka-lanka-spanovak-6414fffc67ca5b001c34049c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https://www.artisan.cz/podkladove-drevene-hranoly-40x50x3000-akat-kvalita-ab" TargetMode="External"/><Relationship Id="rId7" Type="http://schemas.openxmlformats.org/officeDocument/2006/relationships/hyperlink" Target="https://umakov.cz/zaslepka-lanka-6414ffea7b33b7001cd5d87b" TargetMode="External"/><Relationship Id="rId12" Type="http://schemas.openxmlformats.org/officeDocument/2006/relationships/hyperlink" Target="https://www.kovoinox.cz/p/profil-na-vypln-100x24-5x6000mm-material-en-aw-6060-t66-prirodny-hlinik-bez-povrchovej-upravy-cena-za-kus" TargetMode="External"/><Relationship Id="rId2" Type="http://schemas.openxmlformats.org/officeDocument/2006/relationships/hyperlink" Target="https://www.artisan.cz/podkladove-drevene-hranoly-40x50x3000-akat-kvalita-ab" TargetMode="External"/><Relationship Id="rId1" Type="http://schemas.openxmlformats.org/officeDocument/2006/relationships/hyperlink" Target="https://www.artisan.cz/terasova-prkna-25x110x3000-akat-povrch-hladky-kvalita-ab" TargetMode="External"/><Relationship Id="rId6" Type="http://schemas.openxmlformats.org/officeDocument/2006/relationships/hyperlink" Target="https://umakov.cz/lanko-nerez-exterier-5fb0568529f6f4001b840c57" TargetMode="External"/><Relationship Id="rId11" Type="http://schemas.openxmlformats.org/officeDocument/2006/relationships/hyperlink" Target="https://umakov.cz/podlozka-siroka-nerez-aisi-304-m-8-mm-649a27ca4a5824001d987c55" TargetMode="External"/><Relationship Id="rId5" Type="http://schemas.openxmlformats.org/officeDocument/2006/relationships/hyperlink" Target="https://www.artisan.cz/podkladove-drevene-hranoly-cink-40x95x3000-akat-kvalita-ab" TargetMode="External"/><Relationship Id="rId10" Type="http://schemas.openxmlformats.org/officeDocument/2006/relationships/hyperlink" Target="https://umakov.cz/matice-nerez-aisi-304-m-8-mm-5fb0566129f6f4001b840b61" TargetMode="External"/><Relationship Id="rId4" Type="http://schemas.openxmlformats.org/officeDocument/2006/relationships/hyperlink" Target="https://www.artisan.cz/podkladove-drevene-hranoly-40x50x3000-akat-kvalita-ab" TargetMode="External"/><Relationship Id="rId9" Type="http://schemas.openxmlformats.org/officeDocument/2006/relationships/hyperlink" Target="https://umakov.cz/sroubek-kombinov-nerez-aisi-304-m-8-x-100-6449bbf02b0dea001b66cf9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87"/>
  <sheetViews>
    <sheetView tabSelected="1" topLeftCell="A82" zoomScale="85" zoomScaleNormal="85" workbookViewId="0">
      <selection sqref="A1:R87"/>
    </sheetView>
  </sheetViews>
  <sheetFormatPr defaultRowHeight="15" x14ac:dyDescent="0.25"/>
  <cols>
    <col min="2" max="2" width="55.5703125" bestFit="1" customWidth="1"/>
    <col min="3" max="3" width="20.28515625" bestFit="1" customWidth="1"/>
    <col min="4" max="4" width="13.28515625" bestFit="1" customWidth="1"/>
    <col min="5" max="5" width="14.5703125" bestFit="1" customWidth="1"/>
    <col min="6" max="6" width="28.140625" bestFit="1" customWidth="1"/>
  </cols>
  <sheetData>
    <row r="1" spans="1:16" x14ac:dyDescent="0.25">
      <c r="B1" s="1" t="s">
        <v>88</v>
      </c>
    </row>
    <row r="2" spans="1:16" x14ac:dyDescent="0.25">
      <c r="A2" t="s">
        <v>26</v>
      </c>
      <c r="B2" s="2" t="s">
        <v>14</v>
      </c>
      <c r="C2" s="2" t="s">
        <v>47</v>
      </c>
      <c r="D2" s="2" t="s">
        <v>48</v>
      </c>
      <c r="E2" s="2" t="s">
        <v>49</v>
      </c>
      <c r="F2" s="2" t="s">
        <v>50</v>
      </c>
      <c r="J2" s="2" t="s">
        <v>81</v>
      </c>
      <c r="K2" s="17"/>
      <c r="L2" s="17"/>
      <c r="M2" s="17"/>
      <c r="N2" s="17"/>
      <c r="O2" s="17"/>
      <c r="P2" s="17"/>
    </row>
    <row r="3" spans="1:16" x14ac:dyDescent="0.25">
      <c r="A3" t="s">
        <v>27</v>
      </c>
      <c r="B3" t="s">
        <v>4</v>
      </c>
      <c r="C3" t="s">
        <v>3</v>
      </c>
      <c r="D3">
        <v>12</v>
      </c>
      <c r="E3">
        <v>80</v>
      </c>
      <c r="F3">
        <f>0.3*0.3*D3*E3</f>
        <v>86.4</v>
      </c>
    </row>
    <row r="4" spans="1:16" x14ac:dyDescent="0.25">
      <c r="A4" t="s">
        <v>28</v>
      </c>
      <c r="B4" s="3" t="s">
        <v>12</v>
      </c>
      <c r="C4">
        <v>5800</v>
      </c>
      <c r="D4">
        <v>4</v>
      </c>
      <c r="E4">
        <v>22.3</v>
      </c>
      <c r="F4">
        <f t="shared" ref="F4:F11" si="0">C4*D4*E4/1000</f>
        <v>517.36</v>
      </c>
    </row>
    <row r="5" spans="1:16" x14ac:dyDescent="0.25">
      <c r="B5" s="3" t="s">
        <v>13</v>
      </c>
      <c r="C5" t="s">
        <v>6</v>
      </c>
      <c r="D5">
        <v>10</v>
      </c>
      <c r="E5">
        <v>40</v>
      </c>
      <c r="F5">
        <f>0.1*0.2*10*E5</f>
        <v>8.0000000000000018</v>
      </c>
    </row>
    <row r="6" spans="1:16" x14ac:dyDescent="0.25">
      <c r="A6" t="s">
        <v>29</v>
      </c>
      <c r="B6" t="s">
        <v>5</v>
      </c>
      <c r="C6">
        <v>3700</v>
      </c>
      <c r="D6">
        <v>4</v>
      </c>
      <c r="E6">
        <v>22.3</v>
      </c>
      <c r="F6">
        <f t="shared" si="0"/>
        <v>330.04</v>
      </c>
    </row>
    <row r="7" spans="1:16" x14ac:dyDescent="0.25">
      <c r="A7" t="s">
        <v>30</v>
      </c>
      <c r="B7" t="s">
        <v>8</v>
      </c>
      <c r="C7">
        <v>2500</v>
      </c>
      <c r="D7">
        <v>7</v>
      </c>
      <c r="E7">
        <v>14.4</v>
      </c>
      <c r="F7">
        <f t="shared" si="0"/>
        <v>252</v>
      </c>
    </row>
    <row r="8" spans="1:16" x14ac:dyDescent="0.25">
      <c r="A8" t="s">
        <v>31</v>
      </c>
      <c r="B8" t="s">
        <v>15</v>
      </c>
      <c r="C8" t="s">
        <v>9</v>
      </c>
      <c r="D8">
        <v>16</v>
      </c>
      <c r="E8">
        <v>40</v>
      </c>
      <c r="F8">
        <f>0.14*0.09*16*40</f>
        <v>8.0640000000000001</v>
      </c>
    </row>
    <row r="9" spans="1:16" x14ac:dyDescent="0.25">
      <c r="A9" t="s">
        <v>32</v>
      </c>
      <c r="B9" t="s">
        <v>10</v>
      </c>
      <c r="C9">
        <v>3700</v>
      </c>
      <c r="D9">
        <v>4</v>
      </c>
      <c r="E9">
        <v>14.4</v>
      </c>
      <c r="F9">
        <f t="shared" si="0"/>
        <v>213.12</v>
      </c>
    </row>
    <row r="10" spans="1:16" x14ac:dyDescent="0.25">
      <c r="A10" t="s">
        <v>59</v>
      </c>
      <c r="B10" t="s">
        <v>60</v>
      </c>
      <c r="C10">
        <v>1210</v>
      </c>
      <c r="D10">
        <v>2</v>
      </c>
      <c r="E10">
        <v>22.3</v>
      </c>
      <c r="F10">
        <f t="shared" si="0"/>
        <v>53.966000000000001</v>
      </c>
    </row>
    <row r="11" spans="1:16" x14ac:dyDescent="0.25">
      <c r="A11" t="s">
        <v>33</v>
      </c>
      <c r="B11" s="3" t="s">
        <v>61</v>
      </c>
      <c r="C11">
        <v>2000</v>
      </c>
      <c r="D11">
        <v>1</v>
      </c>
      <c r="E11">
        <v>22.3</v>
      </c>
      <c r="F11">
        <f t="shared" si="0"/>
        <v>44.6</v>
      </c>
    </row>
    <row r="12" spans="1:16" x14ac:dyDescent="0.25">
      <c r="A12" t="s">
        <v>34</v>
      </c>
      <c r="B12" t="s">
        <v>11</v>
      </c>
      <c r="C12">
        <v>1800</v>
      </c>
      <c r="D12">
        <v>17</v>
      </c>
      <c r="E12">
        <v>8.91</v>
      </c>
      <c r="F12">
        <f>C12*D12*E12/1000</f>
        <v>272.64600000000002</v>
      </c>
    </row>
    <row r="13" spans="1:16" x14ac:dyDescent="0.25">
      <c r="A13" t="s">
        <v>57</v>
      </c>
      <c r="B13" t="s">
        <v>58</v>
      </c>
      <c r="C13">
        <f>(3700*2)+(1920*4)+1900+3200</f>
        <v>20180</v>
      </c>
      <c r="E13">
        <v>1.69</v>
      </c>
      <c r="F13">
        <f>C13*E13/1000</f>
        <v>34.104199999999999</v>
      </c>
    </row>
    <row r="14" spans="1:16" x14ac:dyDescent="0.25">
      <c r="A14" t="s">
        <v>35</v>
      </c>
      <c r="B14" s="3" t="s">
        <v>40</v>
      </c>
      <c r="C14">
        <v>200</v>
      </c>
      <c r="D14">
        <v>12</v>
      </c>
      <c r="E14">
        <v>22.3</v>
      </c>
      <c r="F14">
        <f>0.2*12*E14</f>
        <v>53.52000000000001</v>
      </c>
    </row>
    <row r="15" spans="1:16" x14ac:dyDescent="0.25">
      <c r="B15" s="3" t="s">
        <v>41</v>
      </c>
      <c r="C15" t="s">
        <v>36</v>
      </c>
      <c r="D15">
        <v>12</v>
      </c>
      <c r="E15">
        <v>40</v>
      </c>
      <c r="F15">
        <f>0.09*0.19*12*E15</f>
        <v>8.2080000000000002</v>
      </c>
    </row>
    <row r="16" spans="1:16" x14ac:dyDescent="0.25">
      <c r="A16" t="s">
        <v>37</v>
      </c>
      <c r="B16" t="s">
        <v>38</v>
      </c>
      <c r="C16">
        <v>200</v>
      </c>
      <c r="D16">
        <v>34</v>
      </c>
      <c r="E16">
        <v>7.11</v>
      </c>
      <c r="F16">
        <f>E16*D16*0.2</f>
        <v>48.348000000000006</v>
      </c>
    </row>
    <row r="17" spans="1:18" x14ac:dyDescent="0.25">
      <c r="A17" t="s">
        <v>39</v>
      </c>
      <c r="B17" s="3" t="s">
        <v>42</v>
      </c>
      <c r="C17">
        <v>200</v>
      </c>
      <c r="D17">
        <v>22</v>
      </c>
      <c r="E17">
        <v>14.4</v>
      </c>
      <c r="F17">
        <f>0.2*22*E17</f>
        <v>63.360000000000007</v>
      </c>
    </row>
    <row r="18" spans="1:18" x14ac:dyDescent="0.25">
      <c r="B18" s="3" t="s">
        <v>43</v>
      </c>
      <c r="C18" t="s">
        <v>44</v>
      </c>
      <c r="D18">
        <v>22</v>
      </c>
      <c r="E18">
        <v>40</v>
      </c>
      <c r="F18">
        <f>0.09*0.09*22*E18</f>
        <v>7.1280000000000001</v>
      </c>
    </row>
    <row r="19" spans="1:18" x14ac:dyDescent="0.25">
      <c r="A19" s="13" t="s">
        <v>74</v>
      </c>
      <c r="B19" s="15" t="s">
        <v>76</v>
      </c>
      <c r="C19" s="14" t="s">
        <v>75</v>
      </c>
      <c r="D19" s="14">
        <v>1</v>
      </c>
      <c r="E19" s="14">
        <v>7.24</v>
      </c>
      <c r="F19" s="14">
        <f>2*E19</f>
        <v>14.48</v>
      </c>
    </row>
    <row r="21" spans="1:18" x14ac:dyDescent="0.25">
      <c r="B21" s="6" t="s">
        <v>2</v>
      </c>
      <c r="C21" s="6"/>
      <c r="D21" s="6"/>
      <c r="E21" s="6"/>
      <c r="F21" s="6">
        <f>SUM(F3:F19)</f>
        <v>2015.3441999999995</v>
      </c>
      <c r="G21" s="7" t="s">
        <v>56</v>
      </c>
    </row>
    <row r="24" spans="1:18" x14ac:dyDescent="0.25">
      <c r="B24" s="2" t="s">
        <v>16</v>
      </c>
      <c r="C24" s="2" t="s">
        <v>7</v>
      </c>
      <c r="D24" s="2" t="s">
        <v>0</v>
      </c>
      <c r="E24" s="2" t="s">
        <v>1</v>
      </c>
      <c r="F24" s="2" t="s">
        <v>2</v>
      </c>
    </row>
    <row r="25" spans="1:18" x14ac:dyDescent="0.25">
      <c r="B25" s="9" t="s">
        <v>17</v>
      </c>
      <c r="C25" s="9">
        <v>3700</v>
      </c>
      <c r="D25" s="9">
        <v>6</v>
      </c>
      <c r="E25" s="9">
        <v>2.0699999999999998</v>
      </c>
      <c r="F25" s="7">
        <f>C25*D25*E25/1000</f>
        <v>45.954000000000001</v>
      </c>
    </row>
    <row r="26" spans="1:18" ht="26.25" customHeight="1" x14ac:dyDescent="0.25">
      <c r="B26" s="9" t="s">
        <v>19</v>
      </c>
      <c r="C26" s="9">
        <v>1890</v>
      </c>
      <c r="D26" s="9">
        <f>36*3</f>
        <v>108</v>
      </c>
      <c r="E26" s="9"/>
      <c r="F26" s="8">
        <v>36</v>
      </c>
      <c r="G26" s="7" t="s">
        <v>55</v>
      </c>
      <c r="H26" s="9"/>
      <c r="J26" s="20" t="s">
        <v>77</v>
      </c>
      <c r="K26" s="21"/>
      <c r="L26" s="21"/>
      <c r="M26" s="21"/>
      <c r="N26" s="21"/>
      <c r="O26" s="21"/>
      <c r="P26" s="21"/>
      <c r="Q26" s="21"/>
      <c r="R26" s="21"/>
    </row>
    <row r="27" spans="1:18" x14ac:dyDescent="0.25">
      <c r="D27" s="3"/>
      <c r="E27" s="3"/>
      <c r="F27" s="4" t="s">
        <v>18</v>
      </c>
    </row>
    <row r="29" spans="1:18" x14ac:dyDescent="0.25">
      <c r="B29" s="2" t="s">
        <v>20</v>
      </c>
      <c r="C29" s="2" t="s">
        <v>7</v>
      </c>
      <c r="D29" s="2" t="s">
        <v>0</v>
      </c>
      <c r="E29" s="2" t="s">
        <v>1</v>
      </c>
      <c r="F29" s="2" t="s">
        <v>2</v>
      </c>
    </row>
    <row r="30" spans="1:18" x14ac:dyDescent="0.25">
      <c r="B30" t="s">
        <v>21</v>
      </c>
      <c r="C30">
        <v>1780</v>
      </c>
      <c r="D30">
        <v>10</v>
      </c>
      <c r="F30">
        <f>C30*D30/1000</f>
        <v>17.8</v>
      </c>
      <c r="J30" s="18" t="s">
        <v>78</v>
      </c>
    </row>
    <row r="31" spans="1:18" x14ac:dyDescent="0.25">
      <c r="F31" s="3">
        <v>10</v>
      </c>
      <c r="G31" s="1"/>
    </row>
    <row r="32" spans="1:18" x14ac:dyDescent="0.25">
      <c r="D32" s="3"/>
      <c r="E32" s="3"/>
      <c r="F32" s="4" t="s">
        <v>22</v>
      </c>
    </row>
    <row r="34" spans="2:10" x14ac:dyDescent="0.25">
      <c r="B34" t="s">
        <v>21</v>
      </c>
      <c r="C34">
        <v>3000</v>
      </c>
      <c r="D34">
        <v>32</v>
      </c>
      <c r="F34">
        <f>C34*D34/1000</f>
        <v>96</v>
      </c>
    </row>
    <row r="35" spans="2:10" x14ac:dyDescent="0.25">
      <c r="B35" t="s">
        <v>21</v>
      </c>
      <c r="C35">
        <v>2580</v>
      </c>
      <c r="D35">
        <v>32</v>
      </c>
      <c r="F35">
        <f>C35*D35/1000</f>
        <v>82.56</v>
      </c>
    </row>
    <row r="36" spans="2:10" x14ac:dyDescent="0.25">
      <c r="F36" s="3">
        <v>64</v>
      </c>
    </row>
    <row r="37" spans="2:10" x14ac:dyDescent="0.25">
      <c r="D37" s="3"/>
      <c r="E37" s="3"/>
      <c r="F37" s="4" t="s">
        <v>22</v>
      </c>
    </row>
    <row r="38" spans="2:10" x14ac:dyDescent="0.25">
      <c r="B38" s="11" t="s">
        <v>51</v>
      </c>
      <c r="C38" s="12"/>
      <c r="D38" s="12"/>
      <c r="E38" s="12"/>
      <c r="F38" s="10">
        <f>F36+F31</f>
        <v>74</v>
      </c>
      <c r="G38" s="7" t="s">
        <v>25</v>
      </c>
      <c r="H38" s="9"/>
    </row>
    <row r="39" spans="2:10" x14ac:dyDescent="0.25">
      <c r="B39" s="1"/>
      <c r="F39" s="5"/>
      <c r="G39" s="1"/>
    </row>
    <row r="40" spans="2:10" x14ac:dyDescent="0.25">
      <c r="B40" t="s">
        <v>23</v>
      </c>
      <c r="C40">
        <v>3000</v>
      </c>
      <c r="D40">
        <v>14</v>
      </c>
      <c r="F40">
        <f>C40*D40/1000</f>
        <v>42</v>
      </c>
      <c r="J40" s="18" t="s">
        <v>79</v>
      </c>
    </row>
    <row r="41" spans="2:10" x14ac:dyDescent="0.25">
      <c r="B41" t="s">
        <v>23</v>
      </c>
      <c r="C41">
        <v>700</v>
      </c>
      <c r="D41">
        <v>14</v>
      </c>
      <c r="F41">
        <f>D41*0.7</f>
        <v>9.7999999999999989</v>
      </c>
    </row>
    <row r="42" spans="2:10" x14ac:dyDescent="0.25">
      <c r="B42" t="s">
        <v>23</v>
      </c>
      <c r="C42">
        <v>1210</v>
      </c>
      <c r="D42">
        <v>5</v>
      </c>
      <c r="F42">
        <f>5*1.21</f>
        <v>6.05</v>
      </c>
    </row>
    <row r="43" spans="2:10" x14ac:dyDescent="0.25">
      <c r="F43" s="3">
        <v>20</v>
      </c>
    </row>
    <row r="44" spans="2:10" x14ac:dyDescent="0.25">
      <c r="D44" s="3"/>
      <c r="E44" s="3"/>
      <c r="F44" s="4" t="s">
        <v>22</v>
      </c>
    </row>
    <row r="45" spans="2:10" x14ac:dyDescent="0.25">
      <c r="B45" s="11" t="s">
        <v>52</v>
      </c>
      <c r="C45" s="12"/>
      <c r="D45" s="12"/>
      <c r="E45" s="12"/>
      <c r="F45" s="11">
        <v>20</v>
      </c>
      <c r="G45" s="7" t="s">
        <v>25</v>
      </c>
      <c r="H45" s="9"/>
    </row>
    <row r="46" spans="2:10" x14ac:dyDescent="0.25">
      <c r="B46" s="1"/>
      <c r="F46" s="1"/>
      <c r="G46" s="1"/>
    </row>
    <row r="48" spans="2:10" x14ac:dyDescent="0.25">
      <c r="B48" t="s">
        <v>24</v>
      </c>
      <c r="C48">
        <v>2000</v>
      </c>
      <c r="D48">
        <v>25</v>
      </c>
      <c r="F48">
        <f>2*25</f>
        <v>50</v>
      </c>
      <c r="J48" s="18" t="s">
        <v>79</v>
      </c>
    </row>
    <row r="49" spans="2:10" x14ac:dyDescent="0.25">
      <c r="B49" t="s">
        <v>24</v>
      </c>
      <c r="C49">
        <v>2000</v>
      </c>
      <c r="D49">
        <v>24</v>
      </c>
      <c r="F49">
        <f>2*24</f>
        <v>48</v>
      </c>
    </row>
    <row r="50" spans="2:10" x14ac:dyDescent="0.25">
      <c r="F50" s="3">
        <v>33</v>
      </c>
    </row>
    <row r="51" spans="2:10" x14ac:dyDescent="0.25">
      <c r="D51" s="3"/>
      <c r="E51" s="3"/>
      <c r="F51" s="4" t="s">
        <v>22</v>
      </c>
    </row>
    <row r="53" spans="2:10" x14ac:dyDescent="0.25">
      <c r="B53" t="s">
        <v>24</v>
      </c>
      <c r="C53">
        <v>2040</v>
      </c>
      <c r="D53">
        <v>24</v>
      </c>
      <c r="F53">
        <f>2.04*24</f>
        <v>48.96</v>
      </c>
      <c r="J53" s="18" t="s">
        <v>79</v>
      </c>
    </row>
    <row r="54" spans="2:10" x14ac:dyDescent="0.25">
      <c r="B54" t="s">
        <v>24</v>
      </c>
      <c r="C54">
        <v>1900</v>
      </c>
      <c r="D54">
        <v>25</v>
      </c>
      <c r="F54">
        <f>1.9*25</f>
        <v>47.5</v>
      </c>
    </row>
    <row r="55" spans="2:10" x14ac:dyDescent="0.25">
      <c r="F55" s="3">
        <v>33</v>
      </c>
    </row>
    <row r="56" spans="2:10" x14ac:dyDescent="0.25">
      <c r="D56" s="3"/>
      <c r="E56" s="3"/>
      <c r="F56" s="4" t="s">
        <v>22</v>
      </c>
    </row>
    <row r="58" spans="2:10" x14ac:dyDescent="0.25">
      <c r="B58" t="s">
        <v>24</v>
      </c>
      <c r="C58">
        <v>2080</v>
      </c>
      <c r="D58">
        <v>25</v>
      </c>
      <c r="F58">
        <f>2.08*25</f>
        <v>52</v>
      </c>
    </row>
    <row r="59" spans="2:10" x14ac:dyDescent="0.25">
      <c r="B59" t="s">
        <v>24</v>
      </c>
      <c r="C59">
        <v>2040</v>
      </c>
      <c r="D59">
        <f>24+25</f>
        <v>49</v>
      </c>
      <c r="F59">
        <f>2.04*49</f>
        <v>99.960000000000008</v>
      </c>
    </row>
    <row r="60" spans="2:10" x14ac:dyDescent="0.25">
      <c r="C60">
        <v>1940</v>
      </c>
      <c r="D60">
        <v>24</v>
      </c>
      <c r="F60">
        <f>1.94*24</f>
        <v>46.56</v>
      </c>
    </row>
    <row r="61" spans="2:10" x14ac:dyDescent="0.25">
      <c r="F61" s="3">
        <v>67</v>
      </c>
    </row>
    <row r="62" spans="2:10" x14ac:dyDescent="0.25">
      <c r="D62" s="3"/>
      <c r="E62" s="3"/>
      <c r="F62" s="4" t="s">
        <v>22</v>
      </c>
    </row>
    <row r="63" spans="2:10" x14ac:dyDescent="0.25">
      <c r="B63" s="11" t="s">
        <v>53</v>
      </c>
      <c r="C63" s="12"/>
      <c r="D63" s="12"/>
      <c r="E63" s="12"/>
      <c r="F63" s="11">
        <f>F61+F55+F50</f>
        <v>133</v>
      </c>
      <c r="G63" s="7" t="s">
        <v>25</v>
      </c>
      <c r="H63" s="9"/>
    </row>
    <row r="65" spans="2:10" x14ac:dyDescent="0.25">
      <c r="B65" s="14" t="s">
        <v>68</v>
      </c>
      <c r="C65" s="14">
        <v>2100</v>
      </c>
      <c r="D65" s="14">
        <v>10</v>
      </c>
      <c r="E65" s="14"/>
      <c r="F65" s="14">
        <f>D65*2.1</f>
        <v>21</v>
      </c>
      <c r="J65" s="18" t="s">
        <v>80</v>
      </c>
    </row>
    <row r="66" spans="2:10" x14ac:dyDescent="0.25">
      <c r="B66" s="14" t="s">
        <v>68</v>
      </c>
      <c r="C66" s="14">
        <v>1100</v>
      </c>
      <c r="D66" s="14">
        <v>20</v>
      </c>
      <c r="E66" s="14"/>
      <c r="F66" s="14">
        <f>D66*1.1</f>
        <v>22</v>
      </c>
    </row>
    <row r="67" spans="2:10" x14ac:dyDescent="0.25">
      <c r="B67" s="14" t="s">
        <v>68</v>
      </c>
      <c r="C67" s="14">
        <v>550</v>
      </c>
      <c r="D67" s="14">
        <v>20</v>
      </c>
      <c r="E67" s="14"/>
      <c r="F67" s="14">
        <f>D67*0.55</f>
        <v>11</v>
      </c>
    </row>
    <row r="68" spans="2:10" x14ac:dyDescent="0.25">
      <c r="F68" s="3">
        <v>18</v>
      </c>
    </row>
    <row r="69" spans="2:10" x14ac:dyDescent="0.25">
      <c r="D69" s="3"/>
      <c r="E69" s="3"/>
      <c r="F69" s="4" t="s">
        <v>22</v>
      </c>
    </row>
    <row r="70" spans="2:10" x14ac:dyDescent="0.25">
      <c r="B70" s="11" t="s">
        <v>69</v>
      </c>
      <c r="C70" s="12"/>
      <c r="D70" s="12"/>
      <c r="E70" s="12"/>
      <c r="F70" s="11">
        <f>F68</f>
        <v>18</v>
      </c>
      <c r="G70" s="7" t="s">
        <v>25</v>
      </c>
      <c r="H70" s="9"/>
    </row>
    <row r="72" spans="2:10" x14ac:dyDescent="0.25">
      <c r="B72" s="14" t="s">
        <v>21</v>
      </c>
      <c r="C72" s="14">
        <v>2000</v>
      </c>
      <c r="D72" s="14">
        <v>6</v>
      </c>
      <c r="E72" s="14"/>
      <c r="F72" s="8">
        <v>6</v>
      </c>
      <c r="G72" s="7" t="s">
        <v>71</v>
      </c>
    </row>
    <row r="73" spans="2:10" x14ac:dyDescent="0.25">
      <c r="B73" s="14" t="s">
        <v>23</v>
      </c>
      <c r="C73" s="14">
        <v>350</v>
      </c>
      <c r="D73" s="14">
        <v>10</v>
      </c>
      <c r="E73" s="14"/>
      <c r="F73" s="8">
        <v>4</v>
      </c>
      <c r="G73" s="7" t="s">
        <v>71</v>
      </c>
    </row>
    <row r="74" spans="2:10" x14ac:dyDescent="0.25">
      <c r="F74" s="4" t="s">
        <v>22</v>
      </c>
    </row>
    <row r="75" spans="2:10" x14ac:dyDescent="0.25">
      <c r="D75" s="3"/>
      <c r="E75" s="3"/>
      <c r="F75" s="4"/>
    </row>
    <row r="76" spans="2:10" x14ac:dyDescent="0.25">
      <c r="B76" s="11" t="s">
        <v>72</v>
      </c>
      <c r="C76" s="12"/>
      <c r="D76" s="12"/>
      <c r="E76" s="12"/>
      <c r="F76" s="11">
        <v>2</v>
      </c>
      <c r="G76" s="7" t="s">
        <v>70</v>
      </c>
      <c r="H76" s="9"/>
    </row>
    <row r="81" spans="2:13" x14ac:dyDescent="0.25">
      <c r="B81" s="12" t="s">
        <v>46</v>
      </c>
      <c r="C81" s="12" t="s">
        <v>45</v>
      </c>
      <c r="D81" s="12">
        <v>80</v>
      </c>
      <c r="E81" s="12"/>
      <c r="F81" s="11">
        <v>80</v>
      </c>
      <c r="G81" s="7" t="s">
        <v>54</v>
      </c>
      <c r="H81" s="9"/>
    </row>
    <row r="83" spans="2:13" x14ac:dyDescent="0.25">
      <c r="B83" s="2" t="s">
        <v>62</v>
      </c>
      <c r="C83" s="2" t="s">
        <v>7</v>
      </c>
      <c r="D83" s="2" t="s">
        <v>0</v>
      </c>
      <c r="E83" s="2" t="s">
        <v>1</v>
      </c>
      <c r="F83" s="2" t="s">
        <v>2</v>
      </c>
    </row>
    <row r="84" spans="2:13" ht="180" x14ac:dyDescent="0.25">
      <c r="B84" s="16" t="s">
        <v>63</v>
      </c>
      <c r="C84" s="14"/>
      <c r="D84" s="14">
        <v>49</v>
      </c>
      <c r="E84" s="9"/>
      <c r="F84" s="7">
        <v>49</v>
      </c>
      <c r="G84" s="7" t="s">
        <v>67</v>
      </c>
      <c r="J84" s="19" t="s">
        <v>84</v>
      </c>
      <c r="K84" s="19" t="s">
        <v>85</v>
      </c>
      <c r="L84" s="19" t="s">
        <v>86</v>
      </c>
      <c r="M84" s="19" t="s">
        <v>87</v>
      </c>
    </row>
    <row r="85" spans="2:13" ht="30" x14ac:dyDescent="0.25">
      <c r="B85" s="16" t="s">
        <v>64</v>
      </c>
      <c r="C85" s="14"/>
      <c r="D85" s="14">
        <v>25</v>
      </c>
      <c r="E85" s="9"/>
      <c r="F85" s="7">
        <v>25</v>
      </c>
      <c r="G85" s="7" t="s">
        <v>67</v>
      </c>
      <c r="H85" s="9"/>
      <c r="J85" s="18" t="s">
        <v>83</v>
      </c>
    </row>
    <row r="86" spans="2:13" ht="75" x14ac:dyDescent="0.25">
      <c r="B86" s="16" t="s">
        <v>65</v>
      </c>
      <c r="C86" s="14"/>
      <c r="D86" s="14">
        <v>45</v>
      </c>
      <c r="E86" s="9"/>
      <c r="F86" s="7">
        <v>45</v>
      </c>
      <c r="G86" s="7" t="s">
        <v>66</v>
      </c>
      <c r="H86" s="9"/>
      <c r="J86" s="18" t="s">
        <v>82</v>
      </c>
    </row>
    <row r="87" spans="2:13" x14ac:dyDescent="0.25">
      <c r="B87" s="16" t="s">
        <v>73</v>
      </c>
      <c r="C87" s="14"/>
      <c r="D87" s="14">
        <v>49</v>
      </c>
      <c r="E87" s="13"/>
      <c r="F87" s="7">
        <v>49</v>
      </c>
      <c r="G87" s="7" t="s">
        <v>67</v>
      </c>
    </row>
  </sheetData>
  <mergeCells count="1">
    <mergeCell ref="J26:R26"/>
  </mergeCells>
  <hyperlinks>
    <hyperlink ref="J30" r:id="rId1" xr:uid="{CB5A625E-E1A9-47FB-BC01-5B806B69083A}"/>
    <hyperlink ref="J40" r:id="rId2" xr:uid="{75402B9F-53B2-4BBA-910F-FD78E4D7BAFD}"/>
    <hyperlink ref="J48" r:id="rId3" xr:uid="{E6B836AD-9A57-403D-A1ED-8F499AFD8D44}"/>
    <hyperlink ref="J53" r:id="rId4" xr:uid="{DFEC5C79-6558-4238-A5A7-F6C7A1F7C2DD}"/>
    <hyperlink ref="J65" r:id="rId5" xr:uid="{F361C4C5-A773-4113-8AF2-9D2B49DF04A8}"/>
    <hyperlink ref="J86" r:id="rId6" xr:uid="{730DA05A-F617-4799-B890-C9673B0DC578}"/>
    <hyperlink ref="J85" r:id="rId7" xr:uid="{663DD628-00F8-4A17-82FD-1C8F00106536}"/>
    <hyperlink ref="J84" r:id="rId8" xr:uid="{0FBBC4FC-A18A-44D1-904B-8C922D26D9B5}"/>
    <hyperlink ref="K84" r:id="rId9" xr:uid="{7EDE5CBA-FD17-4637-9C02-1A748E6A3F0B}"/>
    <hyperlink ref="L84" r:id="rId10" xr:uid="{2C7C23DF-9FFC-490A-8270-E2BA643963C3}"/>
    <hyperlink ref="M84" r:id="rId11" xr:uid="{6AF35A9A-68DE-4F79-9817-CF301ED64044}"/>
    <hyperlink ref="J26" r:id="rId12" xr:uid="{AC0F87C0-19CD-4D29-B88E-9A9A0A5376DD}"/>
  </hyperlinks>
  <pageMargins left="0.23622047244094491" right="0.23622047244094491" top="0.74803149606299213" bottom="0.74803149606299213" header="0.31496062992125984" footer="0.31496062992125984"/>
  <pageSetup paperSize="9" scale="57" fitToHeight="99" orientation="landscape" r:id="rId1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8F5BC1-8CB0-40F6-A92A-173681457B2E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List2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Ondráček</dc:creator>
  <cp:lastModifiedBy>Martin Ondráček</cp:lastModifiedBy>
  <cp:lastPrinted>2024-03-27T21:46:22Z</cp:lastPrinted>
  <dcterms:created xsi:type="dcterms:W3CDTF">2024-03-07T20:50:45Z</dcterms:created>
  <dcterms:modified xsi:type="dcterms:W3CDTF">2024-03-27T21:46:25Z</dcterms:modified>
</cp:coreProperties>
</file>